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E:\ô F\Loan 2026\Công khai 2026\Năm 2025\Quý 4\"/>
    </mc:Choice>
  </mc:AlternateContent>
  <xr:revisionPtr revIDLastSave="0" documentId="13_ncr:1_{340A85FE-1B19-4A40-B928-12322175D935}" xr6:coauthVersionLast="47" xr6:coauthVersionMax="47" xr10:uidLastSave="{00000000-0000-0000-0000-000000000000}"/>
  <bookViews>
    <workbookView xWindow="-120" yWindow="-120" windowWidth="24240" windowHeight="13140" xr2:uid="{00000000-000D-0000-FFFF-FFFF00000000}"/>
  </bookViews>
  <sheets>
    <sheet name="113" sheetId="1" r:id="rId1"/>
    <sheet name="114" sheetId="2" r:id="rId2"/>
    <sheet name="115" sheetId="3" r:id="rId3"/>
  </sheets>
  <definedNames>
    <definedName name="_xlnm._FilterDatabase" localSheetId="1" hidden="1">'114'!$A$8:$H$32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8" i="1" l="1"/>
  <c r="D19" i="1"/>
  <c r="H22" i="3"/>
  <c r="D17" i="1" l="1"/>
  <c r="D14" i="1"/>
  <c r="D13" i="1"/>
  <c r="D11" i="1"/>
  <c r="D10" i="1"/>
  <c r="F20" i="2"/>
  <c r="E20" i="2"/>
  <c r="E21" i="2"/>
  <c r="G21" i="2" l="1"/>
  <c r="A4" i="3" l="1"/>
  <c r="A4" i="2"/>
  <c r="H12" i="2"/>
  <c r="H13" i="2"/>
  <c r="H15" i="2"/>
  <c r="H18" i="2"/>
  <c r="H19" i="2"/>
  <c r="H21" i="2"/>
  <c r="H22" i="2"/>
  <c r="H24" i="2"/>
  <c r="H25" i="2"/>
  <c r="H28" i="2"/>
  <c r="H31" i="2"/>
  <c r="H32" i="2"/>
  <c r="G18" i="2"/>
  <c r="G19" i="2"/>
  <c r="G22" i="2"/>
  <c r="G24" i="2"/>
  <c r="G25" i="2"/>
  <c r="G28" i="2"/>
  <c r="G31" i="2"/>
  <c r="G32" i="2"/>
  <c r="G12" i="2"/>
  <c r="G13" i="2"/>
  <c r="G15" i="2"/>
  <c r="E10" i="1" l="1"/>
  <c r="E11" i="1"/>
  <c r="E13" i="1"/>
  <c r="E14" i="1"/>
  <c r="E15" i="1"/>
  <c r="E17" i="1"/>
  <c r="E19" i="1"/>
  <c r="E10" i="3"/>
  <c r="E22" i="3"/>
  <c r="K22" i="3" s="1"/>
  <c r="K12" i="3"/>
  <c r="K13" i="3"/>
  <c r="K16" i="3"/>
  <c r="K17" i="3"/>
  <c r="K20" i="3"/>
  <c r="K21" i="3"/>
  <c r="K23" i="3"/>
  <c r="K24" i="3"/>
  <c r="K25" i="3"/>
  <c r="C10" i="3"/>
  <c r="G10" i="3"/>
  <c r="J10" i="3" s="1"/>
  <c r="H10" i="3"/>
  <c r="E18" i="1" s="1"/>
  <c r="F12" i="3"/>
  <c r="F13" i="3"/>
  <c r="C12" i="3"/>
  <c r="C13" i="3"/>
  <c r="A14" i="3"/>
  <c r="A15" i="3" s="1"/>
  <c r="A16" i="3" s="1"/>
  <c r="A17" i="3" s="1"/>
  <c r="A18" i="3" s="1"/>
  <c r="A19" i="3" s="1"/>
  <c r="A20" i="3" s="1"/>
  <c r="A21" i="3" s="1"/>
  <c r="A22" i="3" s="1"/>
  <c r="A23" i="3" s="1"/>
  <c r="A24" i="3" s="1"/>
  <c r="A25" i="3" s="1"/>
  <c r="A13" i="3"/>
  <c r="F15" i="3"/>
  <c r="F16" i="3"/>
  <c r="F17" i="3"/>
  <c r="F18" i="3"/>
  <c r="F19" i="3"/>
  <c r="F20" i="3"/>
  <c r="I20" i="3" s="1"/>
  <c r="F21" i="3"/>
  <c r="F22" i="3"/>
  <c r="F23" i="3"/>
  <c r="F24" i="3"/>
  <c r="F25" i="3"/>
  <c r="F14" i="3"/>
  <c r="C15" i="3"/>
  <c r="C16" i="3"/>
  <c r="C17" i="3"/>
  <c r="C18" i="3"/>
  <c r="C19" i="3"/>
  <c r="C20" i="3"/>
  <c r="C21" i="3"/>
  <c r="C22" i="3"/>
  <c r="C23" i="3"/>
  <c r="C24" i="3"/>
  <c r="C25" i="3"/>
  <c r="I25" i="3" s="1"/>
  <c r="C14" i="3"/>
  <c r="E20" i="1"/>
  <c r="D12" i="1"/>
  <c r="D9" i="1" s="1"/>
  <c r="D20" i="2"/>
  <c r="D17" i="2"/>
  <c r="E17" i="2"/>
  <c r="F17" i="2"/>
  <c r="I24" i="3" l="1"/>
  <c r="I16" i="3"/>
  <c r="I23" i="3"/>
  <c r="H20" i="2"/>
  <c r="I12" i="3"/>
  <c r="H17" i="2"/>
  <c r="E16" i="2"/>
  <c r="F16" i="2"/>
  <c r="I22" i="3"/>
  <c r="I21" i="3"/>
  <c r="I17" i="3"/>
  <c r="I13" i="3"/>
  <c r="K10" i="3"/>
  <c r="F10" i="3"/>
  <c r="I10" i="3" s="1"/>
  <c r="D16" i="2"/>
  <c r="H16" i="2" l="1"/>
  <c r="C20" i="2"/>
  <c r="G20" i="2" s="1"/>
  <c r="C17" i="2"/>
  <c r="D30" i="2"/>
  <c r="E30" i="2"/>
  <c r="F30" i="2"/>
  <c r="C30" i="2"/>
  <c r="D11" i="2"/>
  <c r="E11" i="2"/>
  <c r="F11" i="2"/>
  <c r="C11" i="2"/>
  <c r="D16" i="1"/>
  <c r="C16" i="1"/>
  <c r="H30" i="2" l="1"/>
  <c r="H11" i="2"/>
  <c r="C16" i="2"/>
  <c r="G17" i="2"/>
  <c r="G11" i="2"/>
  <c r="G30" i="2"/>
  <c r="E10" i="2"/>
  <c r="E16" i="1"/>
  <c r="F10" i="2"/>
  <c r="D10" i="2"/>
  <c r="C12" i="1"/>
  <c r="C10" i="2" l="1"/>
  <c r="G10" i="2" s="1"/>
  <c r="G16" i="2"/>
  <c r="H10" i="2"/>
  <c r="C9" i="1"/>
  <c r="E9" i="1" s="1"/>
  <c r="E12" i="1"/>
  <c r="A13" i="2"/>
  <c r="A15" i="2" s="1"/>
</calcChain>
</file>

<file path=xl/sharedStrings.xml><?xml version="1.0" encoding="utf-8"?>
<sst xmlns="http://schemas.openxmlformats.org/spreadsheetml/2006/main" count="125" uniqueCount="96">
  <si>
    <t>Đơn vị: 1000 đồng</t>
  </si>
  <si>
    <t>Ghi chú: (1) Bao gồm 4 khoản thuế, lệ phí luật NSNN quy định cho ngân sách xã hưởng và những khoản thu ngân sách địa phương được hưởng dùng để phân chia theo tỷ lệ phần trăm (%) cho xã</t>
  </si>
  <si>
    <t>UBND XÃ NHƯ QUỲNH</t>
  </si>
  <si>
    <t>Stt</t>
  </si>
  <si>
    <t>Nội dung</t>
  </si>
  <si>
    <t>Dự toán năm 2025</t>
  </si>
  <si>
    <t>So sánh</t>
  </si>
  <si>
    <t>A</t>
  </si>
  <si>
    <t>B</t>
  </si>
  <si>
    <t>3=2/1</t>
  </si>
  <si>
    <t>TỔNG SỐ THU</t>
  </si>
  <si>
    <t>Các khoản thu xã hưởng 100%</t>
  </si>
  <si>
    <t>Các khoản thu phân chia theo tỷ lệ (1)</t>
  </si>
  <si>
    <t>Thu bổ sung</t>
  </si>
  <si>
    <t>Thu bổ sung cân đối</t>
  </si>
  <si>
    <t>Thu bổ sung có mục tiêu</t>
  </si>
  <si>
    <t>Thu chuyển nguồn</t>
  </si>
  <si>
    <t>I</t>
  </si>
  <si>
    <t>II</t>
  </si>
  <si>
    <t>TỔNG SỐ CHI</t>
  </si>
  <si>
    <t>Chi đầu tư phát triển</t>
  </si>
  <si>
    <t>Chi thường xuyên</t>
  </si>
  <si>
    <t>Dự phòng</t>
  </si>
  <si>
    <t>-</t>
  </si>
  <si>
    <t>Đvt: 1.000 đồng</t>
  </si>
  <si>
    <t>Thu NSNN</t>
  </si>
  <si>
    <t>Thu NSX</t>
  </si>
  <si>
    <t>So sánh (%)</t>
  </si>
  <si>
    <t>5=3/1</t>
  </si>
  <si>
    <t>6=4/2</t>
  </si>
  <si>
    <t>TỔNG THU</t>
  </si>
  <si>
    <t>Các khoản thu 100%</t>
  </si>
  <si>
    <t>Phí, lệ phí</t>
  </si>
  <si>
    <t>Thu từ quỹ đất công ích và thu hoa lợi công sản khác</t>
  </si>
  <si>
    <t>Đóng góp tự nguyện của các tổ chức, cá nhân</t>
  </si>
  <si>
    <t>Thu khác</t>
  </si>
  <si>
    <t>Các khoản thu phân chia</t>
  </si>
  <si>
    <t>Thuế sử dụng đất phi nông nghiệp</t>
  </si>
  <si>
    <t>Lệ phí trước bạ nhà, đất</t>
  </si>
  <si>
    <t>Các khoản thu phân chia khác do cấp tỉnh quy định</t>
  </si>
  <si>
    <t>1.1</t>
  </si>
  <si>
    <t>1.2</t>
  </si>
  <si>
    <t>IV</t>
  </si>
  <si>
    <t>III</t>
  </si>
  <si>
    <t>Thu viện trợ không hoàn lại trực tiếp cho xã (nếu có)</t>
  </si>
  <si>
    <t>Thu kết dư ngân sách năm trước</t>
  </si>
  <si>
    <t>Thu bổ sung từ ngân sách cấp trên</t>
  </si>
  <si>
    <t>V</t>
  </si>
  <si>
    <t>VI</t>
  </si>
  <si>
    <t>Biểu số 114/CK TC-NSNN</t>
  </si>
  <si>
    <t>Các khoản thu phân chia theo tỷ lệ phần trăm (%)</t>
  </si>
  <si>
    <t>Tổng số</t>
  </si>
  <si>
    <t>XDCB</t>
  </si>
  <si>
    <t>TX</t>
  </si>
  <si>
    <t>SO SÁNH (%)</t>
  </si>
  <si>
    <t>7=4/1</t>
  </si>
  <si>
    <t>8=5/2</t>
  </si>
  <si>
    <t>9=6/3</t>
  </si>
  <si>
    <t>TỔNG CHI</t>
  </si>
  <si>
    <t>Trong đó</t>
  </si>
  <si>
    <t>Chi giáo dục</t>
  </si>
  <si>
    <t>Chi ứng dụng, chuyển giao công nghệ</t>
  </si>
  <si>
    <t>Chi y tế</t>
  </si>
  <si>
    <t>Chi văn hóa, thông tin</t>
  </si>
  <si>
    <t>Chi phát thanh, truyền thanh</t>
  </si>
  <si>
    <t>Chi thể dục thể thao</t>
  </si>
  <si>
    <t>Chi bảo vệ môi trường</t>
  </si>
  <si>
    <t>Chi các hoạt động kinh tế</t>
  </si>
  <si>
    <t>Chi hoạt động của cơ quan quản lý Nhà nước, Đảng, đoàn thể</t>
  </si>
  <si>
    <t>Chi khác</t>
  </si>
  <si>
    <t>Dự phòng ngân sách</t>
  </si>
  <si>
    <t>Biểu số 115/CK TC-NSNN</t>
  </si>
  <si>
    <t>Chi bổ sung mục tiêu</t>
  </si>
  <si>
    <t>Thu từ khu vực kinh tế ngoài quốc doanh (4)</t>
  </si>
  <si>
    <t>2.1</t>
  </si>
  <si>
    <t>2.2</t>
  </si>
  <si>
    <t>Thuế thu nhập cá nhân</t>
  </si>
  <si>
    <t>2.3</t>
  </si>
  <si>
    <t>Thuế bảo vệ môi trường</t>
  </si>
  <si>
    <t>2.4</t>
  </si>
  <si>
    <t>Tiền cho thuê đất, thuê mặt nước</t>
  </si>
  <si>
    <t>2.5</t>
  </si>
  <si>
    <t>Thu tiền sử dụng đất</t>
  </si>
  <si>
    <t>Dự toán năm 2025 xã giao</t>
  </si>
  <si>
    <t>Chi quốc phòng</t>
  </si>
  <si>
    <t>Chi an ninh</t>
  </si>
  <si>
    <t>Biểu số 113/CKTC-NSNN</t>
  </si>
  <si>
    <t>Chi đảm bảo xã hội</t>
  </si>
  <si>
    <t>CÂN ĐỐI NGÂN SÁCH XÃ QUÝ IV NĂM 2025</t>
  </si>
  <si>
    <t>(Kèm theo Thông báo số 06/TB-UBND ngày 09/01/2026 của UBND xã Như Quỳnh)</t>
  </si>
  <si>
    <t>Thực hiện Quý IV năm 2025</t>
  </si>
  <si>
    <t>THỰC HIỆN THU NGÂN SÁCH XÃ QUÝ IV NĂM 2025</t>
  </si>
  <si>
    <t>THỰC HIỆN CHI NGÂN SÁCH XÃ QUÝ IV NĂM 2025</t>
  </si>
  <si>
    <t>THỰC HIỆN QUÝ IV</t>
  </si>
  <si>
    <t>2.6</t>
  </si>
  <si>
    <t>Thu tiền cấp quyền khai thác khoáng sản, vùng trời, vùng biển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</si>
</sst>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_-* #,##0\ _₫_-;\-* #,##0\ _₫_-;_-* &quot;-&quot;??\ _₫_-;_-@_-"/>
  </numFmts>
  <fonts count="12" x14ac:knownFonts="1">
    <font>
      <sz val="11"/>
      <color theme="1"/>
      <name val="Calibri"/>
      <family val="2"/>
      <scheme val="minor"/>
    </font>
    <font>
      <b/>
      <sz val="13"/>
      <color theme="1"/>
      <name val="Times New Roman"/>
      <family val="1"/>
    </font>
    <font>
      <sz val="13"/>
      <color theme="1"/>
      <name val="Times New Roman"/>
      <family val="1"/>
    </font>
    <font>
      <b/>
      <sz val="13"/>
      <color rgb="FF000000"/>
      <name val="Times New Roman"/>
      <family val="1"/>
    </font>
    <font>
      <sz val="13"/>
      <color rgb="FF000000"/>
      <name val="Times New Roman"/>
      <family val="1"/>
    </font>
    <font>
      <i/>
      <sz val="13"/>
      <color theme="1"/>
      <name val="Times New Roman"/>
      <family val="1"/>
    </font>
    <font>
      <sz val="11"/>
      <color theme="1"/>
      <name val="Calibri"/>
      <family val="2"/>
      <scheme val="minor"/>
    </font>
    <font>
      <sz val="13"/>
      <name val="Times New Roman"/>
      <family val="1"/>
    </font>
    <font>
      <i/>
      <sz val="13"/>
      <color rgb="FF000000"/>
      <name val="Times New Roman"/>
      <family val="1"/>
    </font>
    <font>
      <i/>
      <sz val="12"/>
      <color rgb="FF000000"/>
      <name val="Times New Roman"/>
      <family val="1"/>
    </font>
    <font>
      <i/>
      <sz val="11"/>
      <color rgb="FF000000"/>
      <name val="Times New Roman"/>
      <family val="1"/>
    </font>
    <font>
      <i/>
      <sz val="11"/>
      <color theme="1"/>
      <name val="Times New Roman"/>
      <family val="1"/>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3" fontId="6" fillId="0" borderId="0" applyFont="0" applyFill="0" applyBorder="0" applyAlignment="0" applyProtection="0"/>
  </cellStyleXfs>
  <cellXfs count="73">
    <xf numFmtId="0" fontId="0" fillId="0" borderId="0" xfId="0"/>
    <xf numFmtId="0" fontId="2" fillId="0" borderId="0" xfId="0" applyFont="1" applyAlignment="1">
      <alignment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4" fillId="0" borderId="1" xfId="0" applyFont="1" applyBorder="1" applyAlignment="1">
      <alignment vertical="center" wrapText="1"/>
    </xf>
    <xf numFmtId="0" fontId="3" fillId="0" borderId="1" xfId="0" applyFont="1" applyBorder="1" applyAlignment="1">
      <alignment vertical="center" wrapText="1"/>
    </xf>
    <xf numFmtId="0" fontId="1" fillId="0" borderId="1" xfId="0" applyFont="1" applyBorder="1" applyAlignment="1">
      <alignment horizontal="center" vertical="center" wrapText="1"/>
    </xf>
    <xf numFmtId="164" fontId="2" fillId="0" borderId="0" xfId="1" applyNumberFormat="1" applyFont="1" applyAlignment="1">
      <alignment vertical="center" wrapText="1"/>
    </xf>
    <xf numFmtId="164" fontId="1" fillId="0" borderId="1" xfId="1" applyNumberFormat="1" applyFont="1" applyBorder="1" applyAlignment="1">
      <alignment horizontal="center" vertical="center" wrapText="1"/>
    </xf>
    <xf numFmtId="37" fontId="1" fillId="0" borderId="1" xfId="1" applyNumberFormat="1" applyFont="1" applyBorder="1" applyAlignment="1">
      <alignment horizontal="center" vertical="center" wrapText="1"/>
    </xf>
    <xf numFmtId="37" fontId="1" fillId="0" borderId="1" xfId="1" applyNumberFormat="1" applyFont="1" applyBorder="1" applyAlignment="1">
      <alignment horizontal="right" vertical="center" wrapText="1"/>
    </xf>
    <xf numFmtId="37" fontId="2" fillId="0" borderId="1" xfId="1" applyNumberFormat="1" applyFont="1" applyBorder="1" applyAlignment="1">
      <alignment horizontal="right" vertical="center" wrapText="1"/>
    </xf>
    <xf numFmtId="4" fontId="2" fillId="0" borderId="1" xfId="0" applyNumberFormat="1" applyFont="1" applyBorder="1" applyAlignment="1">
      <alignment vertical="center" wrapText="1"/>
    </xf>
    <xf numFmtId="37" fontId="2" fillId="0" borderId="0" xfId="0" applyNumberFormat="1" applyFont="1" applyAlignment="1">
      <alignment vertical="center" wrapText="1"/>
    </xf>
    <xf numFmtId="4" fontId="1"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8" fillId="0" borderId="1" xfId="0" applyFont="1" applyBorder="1" applyAlignment="1">
      <alignment vertical="center" wrapText="1"/>
    </xf>
    <xf numFmtId="37" fontId="5" fillId="0" borderId="1" xfId="1" applyNumberFormat="1" applyFont="1" applyBorder="1" applyAlignment="1">
      <alignment horizontal="right" vertical="center" wrapText="1"/>
    </xf>
    <xf numFmtId="4" fontId="5" fillId="0" borderId="1" xfId="0" applyNumberFormat="1" applyFont="1" applyBorder="1" applyAlignment="1">
      <alignment vertical="center" wrapText="1"/>
    </xf>
    <xf numFmtId="0" fontId="5" fillId="0" borderId="0" xfId="0" applyFont="1" applyAlignment="1">
      <alignment vertical="center" wrapText="1"/>
    </xf>
    <xf numFmtId="39" fontId="1" fillId="0" borderId="1" xfId="0" applyNumberFormat="1" applyFont="1" applyBorder="1" applyAlignment="1">
      <alignment horizontal="right" vertical="center" wrapText="1"/>
    </xf>
    <xf numFmtId="39" fontId="2" fillId="0" borderId="1" xfId="0" applyNumberFormat="1" applyFont="1" applyBorder="1" applyAlignment="1">
      <alignment horizontal="right" vertical="center" wrapText="1"/>
    </xf>
    <xf numFmtId="0" fontId="2" fillId="0" borderId="0" xfId="0" applyFont="1" applyAlignment="1">
      <alignment vertical="center"/>
    </xf>
    <xf numFmtId="0" fontId="3" fillId="0" borderId="0" xfId="0" applyFont="1" applyAlignment="1">
      <alignment horizontal="center" vertical="center"/>
    </xf>
    <xf numFmtId="0" fontId="2" fillId="0" borderId="0" xfId="0" applyFont="1" applyAlignment="1">
      <alignment horizontal="center" vertical="center"/>
    </xf>
    <xf numFmtId="0" fontId="1" fillId="0" borderId="1" xfId="0" applyFont="1" applyBorder="1"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vertical="center"/>
    </xf>
    <xf numFmtId="164" fontId="1" fillId="0" borderId="1" xfId="1" applyNumberFormat="1" applyFont="1" applyBorder="1" applyAlignment="1">
      <alignment vertical="center"/>
    </xf>
    <xf numFmtId="0" fontId="1" fillId="0" borderId="0" xfId="0" applyFont="1" applyAlignment="1">
      <alignment vertical="center"/>
    </xf>
    <xf numFmtId="0" fontId="4" fillId="0" borderId="1" xfId="0" applyFont="1" applyBorder="1" applyAlignment="1">
      <alignment vertical="center"/>
    </xf>
    <xf numFmtId="164" fontId="2" fillId="0" borderId="1" xfId="1" applyNumberFormat="1" applyFont="1" applyBorder="1" applyAlignment="1">
      <alignment vertical="center"/>
    </xf>
    <xf numFmtId="0" fontId="1" fillId="0" borderId="1" xfId="0" applyFont="1" applyBorder="1" applyAlignment="1">
      <alignment vertical="center"/>
    </xf>
    <xf numFmtId="0" fontId="2" fillId="0" borderId="1" xfId="0" applyFont="1" applyBorder="1" applyAlignment="1">
      <alignment vertical="center"/>
    </xf>
    <xf numFmtId="0" fontId="1" fillId="0" borderId="0" xfId="0" applyFont="1" applyAlignment="1">
      <alignment horizontal="center" vertical="center" wrapText="1"/>
    </xf>
    <xf numFmtId="164" fontId="1" fillId="0" borderId="1" xfId="1" applyNumberFormat="1" applyFont="1" applyFill="1" applyBorder="1" applyAlignment="1">
      <alignment horizontal="right" vertical="center" wrapText="1"/>
    </xf>
    <xf numFmtId="164" fontId="2" fillId="0" borderId="1" xfId="1" applyNumberFormat="1" applyFont="1" applyFill="1" applyBorder="1" applyAlignment="1">
      <alignment horizontal="right" vertical="center" wrapText="1"/>
    </xf>
    <xf numFmtId="165" fontId="7" fillId="0" borderId="1" xfId="1" applyNumberFormat="1" applyFont="1" applyFill="1" applyBorder="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right" vertical="center"/>
    </xf>
    <xf numFmtId="0" fontId="1" fillId="0" borderId="0" xfId="0" applyFont="1" applyAlignment="1">
      <alignment horizontal="left" vertical="center"/>
    </xf>
    <xf numFmtId="0" fontId="2" fillId="0" borderId="0" xfId="0" applyFont="1" applyAlignment="1">
      <alignment horizontal="left" vertical="center" wrapText="1"/>
    </xf>
    <xf numFmtId="0" fontId="5" fillId="0" borderId="2" xfId="0" applyFont="1" applyBorder="1" applyAlignment="1">
      <alignment horizontal="right" vertical="center"/>
    </xf>
    <xf numFmtId="0" fontId="9" fillId="0" borderId="0" xfId="0" applyFont="1" applyAlignment="1">
      <alignment horizontal="center" vertical="center"/>
    </xf>
    <xf numFmtId="0" fontId="5" fillId="0" borderId="2" xfId="0" applyFont="1" applyBorder="1" applyAlignment="1">
      <alignment horizontal="right" vertical="center" wrapText="1"/>
    </xf>
    <xf numFmtId="0" fontId="1" fillId="0" borderId="0" xfId="0" applyFont="1" applyAlignment="1">
      <alignment horizontal="left"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11" fillId="0" borderId="0" xfId="0" applyFont="1" applyAlignment="1">
      <alignment horizontal="center" vertical="center" wrapText="1"/>
    </xf>
    <xf numFmtId="0" fontId="1" fillId="0" borderId="0" xfId="0" applyFont="1" applyFill="1" applyAlignment="1">
      <alignment horizontal="left" vertical="center" wrapText="1"/>
    </xf>
    <xf numFmtId="0" fontId="2" fillId="0" borderId="0" xfId="0" applyFont="1" applyFill="1" applyAlignment="1">
      <alignment vertical="center" wrapText="1"/>
    </xf>
    <xf numFmtId="0" fontId="3" fillId="0" borderId="0" xfId="0" applyFont="1" applyFill="1" applyAlignment="1">
      <alignment horizontal="right" vertical="center" wrapText="1"/>
    </xf>
    <xf numFmtId="0" fontId="3" fillId="0" borderId="0" xfId="0" applyFont="1" applyFill="1" applyAlignment="1">
      <alignment horizontal="center" vertical="center" wrapText="1"/>
    </xf>
    <xf numFmtId="0" fontId="10" fillId="0" borderId="0" xfId="0" applyFont="1" applyFill="1" applyAlignment="1">
      <alignment horizontal="center" vertical="center" wrapText="1"/>
    </xf>
    <xf numFmtId="0" fontId="3" fillId="0" borderId="0" xfId="0" applyFont="1" applyFill="1" applyAlignment="1">
      <alignment horizontal="center" vertical="center" wrapText="1"/>
    </xf>
    <xf numFmtId="0" fontId="2" fillId="0" borderId="0" xfId="0" applyFont="1" applyFill="1" applyAlignment="1">
      <alignment horizontal="center" vertical="center" wrapText="1"/>
    </xf>
    <xf numFmtId="0" fontId="5" fillId="0" borderId="2" xfId="0" applyFont="1" applyFill="1" applyBorder="1" applyAlignment="1">
      <alignment horizontal="right" vertical="center" wrapText="1"/>
    </xf>
    <xf numFmtId="0" fontId="1" fillId="0"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vertical="center" wrapText="1"/>
    </xf>
    <xf numFmtId="43" fontId="1" fillId="0" borderId="1" xfId="0" applyNumberFormat="1" applyFont="1" applyFill="1" applyBorder="1" applyAlignment="1">
      <alignment horizontal="right" vertical="center" wrapText="1"/>
    </xf>
    <xf numFmtId="0" fontId="1" fillId="0" borderId="0" xfId="0" applyFont="1" applyFill="1" applyAlignment="1">
      <alignment vertical="center" wrapText="1"/>
    </xf>
    <xf numFmtId="0" fontId="4" fillId="0" borderId="1" xfId="0" applyFont="1" applyFill="1" applyBorder="1" applyAlignment="1">
      <alignment vertical="center" wrapText="1"/>
    </xf>
    <xf numFmtId="43" fontId="2" fillId="0" borderId="1" xfId="0" applyNumberFormat="1" applyFont="1" applyFill="1" applyBorder="1" applyAlignment="1">
      <alignment horizontal="right" vertical="center" wrapText="1"/>
    </xf>
    <xf numFmtId="0" fontId="7"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2"/>
  <sheetViews>
    <sheetView tabSelected="1" workbookViewId="0">
      <selection activeCell="D19" sqref="D19"/>
    </sheetView>
  </sheetViews>
  <sheetFormatPr defaultRowHeight="16.5" x14ac:dyDescent="0.25"/>
  <cols>
    <col min="1" max="1" width="4.85546875" style="24" customWidth="1"/>
    <col min="2" max="2" width="63.7109375" style="22" customWidth="1"/>
    <col min="3" max="3" width="23.140625" style="22" customWidth="1"/>
    <col min="4" max="4" width="22.5703125" style="22" customWidth="1"/>
    <col min="5" max="5" width="15.85546875" style="22" customWidth="1"/>
    <col min="6" max="16384" width="9.140625" style="22"/>
  </cols>
  <sheetData>
    <row r="1" spans="1:5" ht="15" customHeight="1" x14ac:dyDescent="0.25">
      <c r="A1" s="41" t="s">
        <v>2</v>
      </c>
      <c r="B1" s="41"/>
      <c r="D1" s="40" t="s">
        <v>86</v>
      </c>
      <c r="E1" s="40"/>
    </row>
    <row r="3" spans="1:5" x14ac:dyDescent="0.25">
      <c r="A3" s="39" t="s">
        <v>88</v>
      </c>
      <c r="B3" s="39"/>
      <c r="C3" s="39"/>
      <c r="D3" s="39"/>
      <c r="E3" s="39"/>
    </row>
    <row r="4" spans="1:5" x14ac:dyDescent="0.25">
      <c r="A4" s="44" t="s">
        <v>89</v>
      </c>
      <c r="B4" s="44"/>
      <c r="C4" s="44"/>
      <c r="D4" s="44"/>
      <c r="E4" s="44"/>
    </row>
    <row r="5" spans="1:5" x14ac:dyDescent="0.25">
      <c r="A5" s="23"/>
      <c r="B5" s="23"/>
      <c r="C5" s="23"/>
      <c r="D5" s="23"/>
      <c r="E5" s="23"/>
    </row>
    <row r="6" spans="1:5" x14ac:dyDescent="0.25">
      <c r="D6" s="43" t="s">
        <v>24</v>
      </c>
      <c r="E6" s="43"/>
    </row>
    <row r="7" spans="1:5" s="26" customFormat="1" ht="40.5" customHeight="1" x14ac:dyDescent="0.25">
      <c r="A7" s="25" t="s">
        <v>3</v>
      </c>
      <c r="B7" s="25" t="s">
        <v>4</v>
      </c>
      <c r="C7" s="25" t="s">
        <v>5</v>
      </c>
      <c r="D7" s="6" t="s">
        <v>90</v>
      </c>
      <c r="E7" s="25" t="s">
        <v>6</v>
      </c>
    </row>
    <row r="8" spans="1:5" s="24" customFormat="1" x14ac:dyDescent="0.25">
      <c r="A8" s="27" t="s">
        <v>7</v>
      </c>
      <c r="B8" s="27" t="s">
        <v>8</v>
      </c>
      <c r="C8" s="27">
        <v>1</v>
      </c>
      <c r="D8" s="27">
        <v>2</v>
      </c>
      <c r="E8" s="27" t="s">
        <v>9</v>
      </c>
    </row>
    <row r="9" spans="1:5" s="30" customFormat="1" x14ac:dyDescent="0.25">
      <c r="A9" s="25" t="s">
        <v>17</v>
      </c>
      <c r="B9" s="28" t="s">
        <v>10</v>
      </c>
      <c r="C9" s="29">
        <f>+C10+C11+C12+C15</f>
        <v>633755000</v>
      </c>
      <c r="D9" s="29">
        <f>+D10+D11+D12+D15</f>
        <v>158792959</v>
      </c>
      <c r="E9" s="20">
        <f>+D9/C9*100</f>
        <v>25.055890525518539</v>
      </c>
    </row>
    <row r="10" spans="1:5" x14ac:dyDescent="0.25">
      <c r="A10" s="27">
        <v>1</v>
      </c>
      <c r="B10" s="31" t="s">
        <v>11</v>
      </c>
      <c r="C10" s="32">
        <v>600000</v>
      </c>
      <c r="D10" s="32">
        <f>+'114'!F11</f>
        <v>6859139</v>
      </c>
      <c r="E10" s="21">
        <f t="shared" ref="E10:E20" si="0">+D10/C10*100</f>
        <v>1143.1898333333334</v>
      </c>
    </row>
    <row r="11" spans="1:5" x14ac:dyDescent="0.25">
      <c r="A11" s="27">
        <v>2</v>
      </c>
      <c r="B11" s="31" t="s">
        <v>12</v>
      </c>
      <c r="C11" s="32">
        <v>441780000</v>
      </c>
      <c r="D11" s="32">
        <f>+'114'!F16</f>
        <v>111633701</v>
      </c>
      <c r="E11" s="21">
        <f t="shared" si="0"/>
        <v>25.269070804472815</v>
      </c>
    </row>
    <row r="12" spans="1:5" x14ac:dyDescent="0.25">
      <c r="A12" s="27">
        <v>3</v>
      </c>
      <c r="B12" s="31" t="s">
        <v>13</v>
      </c>
      <c r="C12" s="32">
        <f>+C13+C14</f>
        <v>42375000</v>
      </c>
      <c r="D12" s="32">
        <f>+D13+D14</f>
        <v>40300119</v>
      </c>
      <c r="E12" s="21">
        <f t="shared" si="0"/>
        <v>95.103525663716809</v>
      </c>
    </row>
    <row r="13" spans="1:5" x14ac:dyDescent="0.25">
      <c r="A13" s="27" t="s">
        <v>23</v>
      </c>
      <c r="B13" s="31" t="s">
        <v>14</v>
      </c>
      <c r="C13" s="32">
        <v>36775000</v>
      </c>
      <c r="D13" s="32">
        <f>+'114'!F31</f>
        <v>9497912</v>
      </c>
      <c r="E13" s="21">
        <f t="shared" si="0"/>
        <v>25.827089055064583</v>
      </c>
    </row>
    <row r="14" spans="1:5" x14ac:dyDescent="0.25">
      <c r="A14" s="27" t="s">
        <v>23</v>
      </c>
      <c r="B14" s="31" t="s">
        <v>15</v>
      </c>
      <c r="C14" s="32">
        <v>5600000</v>
      </c>
      <c r="D14" s="32">
        <f>+'114'!F32</f>
        <v>30802207</v>
      </c>
      <c r="E14" s="21">
        <f t="shared" si="0"/>
        <v>550.03941071428574</v>
      </c>
    </row>
    <row r="15" spans="1:5" x14ac:dyDescent="0.25">
      <c r="A15" s="27">
        <v>4</v>
      </c>
      <c r="B15" s="31" t="s">
        <v>16</v>
      </c>
      <c r="C15" s="32">
        <v>149000000</v>
      </c>
      <c r="D15" s="32"/>
      <c r="E15" s="21">
        <f t="shared" si="0"/>
        <v>0</v>
      </c>
    </row>
    <row r="16" spans="1:5" s="30" customFormat="1" x14ac:dyDescent="0.25">
      <c r="A16" s="25" t="s">
        <v>18</v>
      </c>
      <c r="B16" s="33" t="s">
        <v>19</v>
      </c>
      <c r="C16" s="29">
        <f>+C17+C18+C19+C20</f>
        <v>633755000</v>
      </c>
      <c r="D16" s="29">
        <f>+D17+D18+D19+D20</f>
        <v>202099785</v>
      </c>
      <c r="E16" s="20">
        <f t="shared" si="0"/>
        <v>31.889260834234051</v>
      </c>
    </row>
    <row r="17" spans="1:5" x14ac:dyDescent="0.25">
      <c r="A17" s="27">
        <v>1</v>
      </c>
      <c r="B17" s="34" t="s">
        <v>20</v>
      </c>
      <c r="C17" s="32">
        <v>568000000</v>
      </c>
      <c r="D17" s="32">
        <f>+'115'!G10</f>
        <v>104359687</v>
      </c>
      <c r="E17" s="21">
        <f t="shared" si="0"/>
        <v>18.373184330985914</v>
      </c>
    </row>
    <row r="18" spans="1:5" x14ac:dyDescent="0.25">
      <c r="A18" s="27">
        <v>2</v>
      </c>
      <c r="B18" s="34" t="s">
        <v>21</v>
      </c>
      <c r="C18" s="32">
        <v>54518000</v>
      </c>
      <c r="D18" s="32">
        <f>+'115'!H10-D19</f>
        <v>93455098</v>
      </c>
      <c r="E18" s="21">
        <f t="shared" si="0"/>
        <v>171.42062804945155</v>
      </c>
    </row>
    <row r="19" spans="1:5" x14ac:dyDescent="0.25">
      <c r="A19" s="27">
        <v>3</v>
      </c>
      <c r="B19" s="34" t="s">
        <v>22</v>
      </c>
      <c r="C19" s="32">
        <v>5637000</v>
      </c>
      <c r="D19" s="32">
        <f>+'115'!H25</f>
        <v>4285000</v>
      </c>
      <c r="E19" s="21">
        <f t="shared" si="0"/>
        <v>76.015611140677663</v>
      </c>
    </row>
    <row r="20" spans="1:5" x14ac:dyDescent="0.25">
      <c r="A20" s="27">
        <v>4</v>
      </c>
      <c r="B20" s="34" t="s">
        <v>72</v>
      </c>
      <c r="C20" s="32">
        <v>5600000</v>
      </c>
      <c r="D20" s="32"/>
      <c r="E20" s="21">
        <f t="shared" si="0"/>
        <v>0</v>
      </c>
    </row>
    <row r="22" spans="1:5" ht="48" customHeight="1" x14ac:dyDescent="0.25">
      <c r="A22" s="42" t="s">
        <v>1</v>
      </c>
      <c r="B22" s="42"/>
      <c r="C22" s="42"/>
      <c r="D22" s="42"/>
      <c r="E22" s="42"/>
    </row>
  </sheetData>
  <mergeCells count="6">
    <mergeCell ref="A3:E3"/>
    <mergeCell ref="D1:E1"/>
    <mergeCell ref="A1:B1"/>
    <mergeCell ref="A22:E22"/>
    <mergeCell ref="D6:E6"/>
    <mergeCell ref="A4:E4"/>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2"/>
  <sheetViews>
    <sheetView workbookViewId="0">
      <selection activeCell="E26" sqref="E26"/>
    </sheetView>
  </sheetViews>
  <sheetFormatPr defaultRowHeight="16.5" x14ac:dyDescent="0.25"/>
  <cols>
    <col min="1" max="1" width="4.5703125" style="59" customWidth="1"/>
    <col min="2" max="2" width="56.140625" style="54" customWidth="1"/>
    <col min="3" max="3" width="15.140625" style="54" customWidth="1"/>
    <col min="4" max="4" width="16.5703125" style="54" customWidth="1"/>
    <col min="5" max="5" width="17.140625" style="54" customWidth="1"/>
    <col min="6" max="6" width="14.85546875" style="54" customWidth="1"/>
    <col min="7" max="7" width="12.5703125" style="54" customWidth="1"/>
    <col min="8" max="8" width="11.140625" style="54" customWidth="1"/>
    <col min="9" max="16384" width="9.140625" style="54"/>
  </cols>
  <sheetData>
    <row r="1" spans="1:8" ht="16.5" customHeight="1" x14ac:dyDescent="0.25">
      <c r="A1" s="53" t="s">
        <v>2</v>
      </c>
      <c r="B1" s="53"/>
      <c r="E1" s="55" t="s">
        <v>49</v>
      </c>
      <c r="F1" s="55"/>
      <c r="G1" s="55"/>
      <c r="H1" s="55"/>
    </row>
    <row r="3" spans="1:8" x14ac:dyDescent="0.25">
      <c r="A3" s="56" t="s">
        <v>91</v>
      </c>
      <c r="B3" s="56"/>
      <c r="C3" s="56"/>
      <c r="D3" s="56"/>
      <c r="E3" s="56"/>
      <c r="F3" s="56"/>
      <c r="G3" s="56"/>
      <c r="H3" s="56"/>
    </row>
    <row r="4" spans="1:8" x14ac:dyDescent="0.25">
      <c r="A4" s="57" t="str">
        <f>+'113'!A4:E4</f>
        <v>(Kèm theo Thông báo số 06/TB-UBND ngày 09/01/2026 của UBND xã Như Quỳnh)</v>
      </c>
      <c r="B4" s="57"/>
      <c r="C4" s="57"/>
      <c r="D4" s="57"/>
      <c r="E4" s="57"/>
      <c r="F4" s="57"/>
      <c r="G4" s="57"/>
      <c r="H4" s="57"/>
    </row>
    <row r="5" spans="1:8" x14ac:dyDescent="0.25">
      <c r="A5" s="58"/>
      <c r="B5" s="58"/>
      <c r="C5" s="58"/>
      <c r="D5" s="58"/>
      <c r="E5" s="58"/>
      <c r="F5" s="58"/>
      <c r="G5" s="58"/>
      <c r="H5" s="58"/>
    </row>
    <row r="6" spans="1:8" x14ac:dyDescent="0.25">
      <c r="G6" s="60" t="s">
        <v>24</v>
      </c>
      <c r="H6" s="60"/>
    </row>
    <row r="7" spans="1:8" s="62" customFormat="1" x14ac:dyDescent="0.25">
      <c r="A7" s="61" t="s">
        <v>3</v>
      </c>
      <c r="B7" s="61" t="s">
        <v>4</v>
      </c>
      <c r="C7" s="61" t="s">
        <v>83</v>
      </c>
      <c r="D7" s="61"/>
      <c r="E7" s="61" t="s">
        <v>90</v>
      </c>
      <c r="F7" s="61"/>
      <c r="G7" s="61" t="s">
        <v>27</v>
      </c>
      <c r="H7" s="61"/>
    </row>
    <row r="8" spans="1:8" s="62" customFormat="1" x14ac:dyDescent="0.25">
      <c r="A8" s="61"/>
      <c r="B8" s="61"/>
      <c r="C8" s="63" t="s">
        <v>25</v>
      </c>
      <c r="D8" s="63" t="s">
        <v>26</v>
      </c>
      <c r="E8" s="63" t="s">
        <v>25</v>
      </c>
      <c r="F8" s="63" t="s">
        <v>26</v>
      </c>
      <c r="G8" s="63" t="s">
        <v>25</v>
      </c>
      <c r="H8" s="63" t="s">
        <v>26</v>
      </c>
    </row>
    <row r="9" spans="1:8" s="59" customFormat="1" x14ac:dyDescent="0.25">
      <c r="A9" s="64" t="s">
        <v>7</v>
      </c>
      <c r="B9" s="64" t="s">
        <v>8</v>
      </c>
      <c r="C9" s="64">
        <v>1</v>
      </c>
      <c r="D9" s="64">
        <v>2</v>
      </c>
      <c r="E9" s="64">
        <v>3</v>
      </c>
      <c r="F9" s="64">
        <v>4</v>
      </c>
      <c r="G9" s="64" t="s">
        <v>28</v>
      </c>
      <c r="H9" s="64" t="s">
        <v>29</v>
      </c>
    </row>
    <row r="10" spans="1:8" s="67" customFormat="1" x14ac:dyDescent="0.25">
      <c r="A10" s="63"/>
      <c r="B10" s="65" t="s">
        <v>30</v>
      </c>
      <c r="C10" s="36">
        <f>+C11+C16+C27+C28+C29+C30</f>
        <v>952459000</v>
      </c>
      <c r="D10" s="36">
        <f>+D11+D16+D27+D28+D29+D30</f>
        <v>633755000</v>
      </c>
      <c r="E10" s="36">
        <f>+E11+E16+E27+E28+E29+E30</f>
        <v>1623112989</v>
      </c>
      <c r="F10" s="36">
        <f>+F11+F16+F27+F28+F29+F30</f>
        <v>158792959</v>
      </c>
      <c r="G10" s="66">
        <f>+E10/C10*100</f>
        <v>170.41289850796727</v>
      </c>
      <c r="H10" s="66">
        <f>+F10/D10*100</f>
        <v>25.055890525518539</v>
      </c>
    </row>
    <row r="11" spans="1:8" s="67" customFormat="1" x14ac:dyDescent="0.25">
      <c r="A11" s="63" t="s">
        <v>17</v>
      </c>
      <c r="B11" s="65" t="s">
        <v>31</v>
      </c>
      <c r="C11" s="36">
        <f>SUM(C12:C15)</f>
        <v>600000</v>
      </c>
      <c r="D11" s="36">
        <f>SUM(D12:D15)</f>
        <v>600000</v>
      </c>
      <c r="E11" s="36">
        <f>SUM(E12:E15)</f>
        <v>12576905</v>
      </c>
      <c r="F11" s="36">
        <f>SUM(F12:F15)</f>
        <v>6859139</v>
      </c>
      <c r="G11" s="66">
        <f t="shared" ref="G11:G32" si="0">+E11/C11*100</f>
        <v>2096.1508333333336</v>
      </c>
      <c r="H11" s="66">
        <f t="shared" ref="H11:H32" si="1">+F11/D11*100</f>
        <v>1143.1898333333334</v>
      </c>
    </row>
    <row r="12" spans="1:8" x14ac:dyDescent="0.25">
      <c r="A12" s="64">
        <v>1</v>
      </c>
      <c r="B12" s="68" t="s">
        <v>32</v>
      </c>
      <c r="C12" s="37">
        <v>270000</v>
      </c>
      <c r="D12" s="37">
        <v>270000</v>
      </c>
      <c r="E12" s="37">
        <v>744472</v>
      </c>
      <c r="F12" s="37">
        <v>191902</v>
      </c>
      <c r="G12" s="69">
        <f t="shared" si="0"/>
        <v>275.73037037037034</v>
      </c>
      <c r="H12" s="69">
        <f t="shared" si="1"/>
        <v>71.074814814814815</v>
      </c>
    </row>
    <row r="13" spans="1:8" x14ac:dyDescent="0.25">
      <c r="A13" s="64">
        <f>+A12+1</f>
        <v>2</v>
      </c>
      <c r="B13" s="68" t="s">
        <v>33</v>
      </c>
      <c r="C13" s="37">
        <v>85000</v>
      </c>
      <c r="D13" s="37">
        <v>85000</v>
      </c>
      <c r="E13" s="37"/>
      <c r="F13" s="37"/>
      <c r="G13" s="69">
        <f t="shared" si="0"/>
        <v>0</v>
      </c>
      <c r="H13" s="69">
        <f t="shared" si="1"/>
        <v>0</v>
      </c>
    </row>
    <row r="14" spans="1:8" x14ac:dyDescent="0.25">
      <c r="A14" s="64">
        <v>3</v>
      </c>
      <c r="B14" s="68" t="s">
        <v>34</v>
      </c>
      <c r="C14" s="37"/>
      <c r="D14" s="37"/>
      <c r="E14" s="37"/>
      <c r="F14" s="37"/>
      <c r="G14" s="69"/>
      <c r="H14" s="69"/>
    </row>
    <row r="15" spans="1:8" x14ac:dyDescent="0.25">
      <c r="A15" s="64">
        <f t="shared" ref="A15" si="2">+A14+1</f>
        <v>4</v>
      </c>
      <c r="B15" s="68" t="s">
        <v>35</v>
      </c>
      <c r="C15" s="37">
        <v>245000</v>
      </c>
      <c r="D15" s="37">
        <v>245000</v>
      </c>
      <c r="E15" s="37">
        <v>11832433</v>
      </c>
      <c r="F15" s="37">
        <v>6667237</v>
      </c>
      <c r="G15" s="69">
        <f t="shared" si="0"/>
        <v>4829.5644897959182</v>
      </c>
      <c r="H15" s="69">
        <f t="shared" si="1"/>
        <v>2721.3212244897959</v>
      </c>
    </row>
    <row r="16" spans="1:8" s="67" customFormat="1" x14ac:dyDescent="0.25">
      <c r="A16" s="63" t="s">
        <v>18</v>
      </c>
      <c r="B16" s="65" t="s">
        <v>50</v>
      </c>
      <c r="C16" s="36">
        <f>+C17+C20</f>
        <v>760484000</v>
      </c>
      <c r="D16" s="36">
        <f>+D17+D20</f>
        <v>441780000</v>
      </c>
      <c r="E16" s="36">
        <f>+E17+E20</f>
        <v>1570235965</v>
      </c>
      <c r="F16" s="36">
        <f>+F17+F20</f>
        <v>111633701</v>
      </c>
      <c r="G16" s="66">
        <f t="shared" si="0"/>
        <v>206.47850119134654</v>
      </c>
      <c r="H16" s="66">
        <f t="shared" si="1"/>
        <v>25.269070804472815</v>
      </c>
    </row>
    <row r="17" spans="1:8" s="67" customFormat="1" x14ac:dyDescent="0.25">
      <c r="A17" s="63">
        <v>1</v>
      </c>
      <c r="B17" s="65" t="s">
        <v>36</v>
      </c>
      <c r="C17" s="36">
        <f>SUM(C18:C19)</f>
        <v>6970000</v>
      </c>
      <c r="D17" s="36">
        <f>SUM(D18:D19)</f>
        <v>6380000</v>
      </c>
      <c r="E17" s="36">
        <f>SUM(E18:E19)</f>
        <v>19737802</v>
      </c>
      <c r="F17" s="36">
        <f>SUM(F18:F19)</f>
        <v>6205273</v>
      </c>
      <c r="G17" s="66">
        <f t="shared" si="0"/>
        <v>283.18223816355811</v>
      </c>
      <c r="H17" s="66">
        <f t="shared" si="1"/>
        <v>97.261332288401263</v>
      </c>
    </row>
    <row r="18" spans="1:8" x14ac:dyDescent="0.25">
      <c r="A18" s="64" t="s">
        <v>40</v>
      </c>
      <c r="B18" s="68" t="s">
        <v>37</v>
      </c>
      <c r="C18" s="38">
        <v>5790000</v>
      </c>
      <c r="D18" s="38">
        <v>5790000</v>
      </c>
      <c r="E18" s="37">
        <v>4624446</v>
      </c>
      <c r="F18" s="37">
        <v>4624446</v>
      </c>
      <c r="G18" s="69">
        <f t="shared" si="0"/>
        <v>79.869533678756483</v>
      </c>
      <c r="H18" s="69">
        <f t="shared" si="1"/>
        <v>79.869533678756483</v>
      </c>
    </row>
    <row r="19" spans="1:8" x14ac:dyDescent="0.25">
      <c r="A19" s="64" t="s">
        <v>41</v>
      </c>
      <c r="B19" s="68" t="s">
        <v>38</v>
      </c>
      <c r="C19" s="37">
        <v>1180000</v>
      </c>
      <c r="D19" s="37">
        <v>590000</v>
      </c>
      <c r="E19" s="37">
        <v>15113356</v>
      </c>
      <c r="F19" s="37">
        <v>1580827</v>
      </c>
      <c r="G19" s="69">
        <f t="shared" si="0"/>
        <v>1280.7928813559322</v>
      </c>
      <c r="H19" s="69">
        <f t="shared" si="1"/>
        <v>267.93677966101694</v>
      </c>
    </row>
    <row r="20" spans="1:8" s="67" customFormat="1" x14ac:dyDescent="0.25">
      <c r="A20" s="63">
        <v>2</v>
      </c>
      <c r="B20" s="65" t="s">
        <v>39</v>
      </c>
      <c r="C20" s="36">
        <f>SUM(C21:C25)</f>
        <v>753514000</v>
      </c>
      <c r="D20" s="36">
        <f>SUM(D21:D25)</f>
        <v>435400000</v>
      </c>
      <c r="E20" s="36">
        <f>SUM(E21:E26)</f>
        <v>1550498163</v>
      </c>
      <c r="F20" s="36">
        <f>SUM(F21:F26)</f>
        <v>105428428</v>
      </c>
      <c r="G20" s="66">
        <f t="shared" si="0"/>
        <v>205.7689920824298</v>
      </c>
      <c r="H20" s="66">
        <f t="shared" si="1"/>
        <v>24.214154340836014</v>
      </c>
    </row>
    <row r="21" spans="1:8" x14ac:dyDescent="0.25">
      <c r="A21" s="64" t="s">
        <v>74</v>
      </c>
      <c r="B21" s="70" t="s">
        <v>73</v>
      </c>
      <c r="C21" s="37">
        <v>10000000</v>
      </c>
      <c r="D21" s="37">
        <v>2000000</v>
      </c>
      <c r="E21" s="37">
        <f>5428372+256862603+479855691</f>
        <v>742146666</v>
      </c>
      <c r="F21" s="37">
        <v>3811609</v>
      </c>
      <c r="G21" s="69">
        <f>+E21/C21*100</f>
        <v>7421.46666</v>
      </c>
      <c r="H21" s="69">
        <f t="shared" si="1"/>
        <v>190.58044999999998</v>
      </c>
    </row>
    <row r="22" spans="1:8" x14ac:dyDescent="0.25">
      <c r="A22" s="64" t="s">
        <v>75</v>
      </c>
      <c r="B22" s="68" t="s">
        <v>76</v>
      </c>
      <c r="C22" s="37">
        <v>10228000</v>
      </c>
      <c r="D22" s="37">
        <v>4600000</v>
      </c>
      <c r="E22" s="37">
        <v>77637206</v>
      </c>
      <c r="F22" s="37">
        <v>8449114</v>
      </c>
      <c r="G22" s="69">
        <f t="shared" si="0"/>
        <v>759.06536957371918</v>
      </c>
      <c r="H22" s="69">
        <f t="shared" si="1"/>
        <v>183.67639130434782</v>
      </c>
    </row>
    <row r="23" spans="1:8" x14ac:dyDescent="0.25">
      <c r="A23" s="64" t="s">
        <v>77</v>
      </c>
      <c r="B23" s="70" t="s">
        <v>78</v>
      </c>
      <c r="C23" s="37"/>
      <c r="D23" s="37"/>
      <c r="E23" s="37">
        <v>226119</v>
      </c>
      <c r="F23" s="37"/>
      <c r="G23" s="69"/>
      <c r="H23" s="69"/>
    </row>
    <row r="24" spans="1:8" x14ac:dyDescent="0.25">
      <c r="A24" s="64" t="s">
        <v>79</v>
      </c>
      <c r="B24" s="70" t="s">
        <v>80</v>
      </c>
      <c r="C24" s="37">
        <v>49000000</v>
      </c>
      <c r="D24" s="37">
        <v>9800000</v>
      </c>
      <c r="E24" s="37">
        <v>49296891</v>
      </c>
      <c r="F24" s="37">
        <v>9859378</v>
      </c>
      <c r="G24" s="69">
        <f t="shared" si="0"/>
        <v>100.60590000000001</v>
      </c>
      <c r="H24" s="69">
        <f t="shared" si="1"/>
        <v>100.60589795918366</v>
      </c>
    </row>
    <row r="25" spans="1:8" x14ac:dyDescent="0.25">
      <c r="A25" s="64" t="s">
        <v>81</v>
      </c>
      <c r="B25" s="70" t="s">
        <v>82</v>
      </c>
      <c r="C25" s="37">
        <v>684286000</v>
      </c>
      <c r="D25" s="37">
        <v>419000000</v>
      </c>
      <c r="E25" s="37">
        <v>678323611</v>
      </c>
      <c r="F25" s="37">
        <v>83308327</v>
      </c>
      <c r="G25" s="69">
        <f t="shared" si="0"/>
        <v>99.128670029782867</v>
      </c>
      <c r="H25" s="69">
        <f t="shared" si="1"/>
        <v>19.882655608591886</v>
      </c>
    </row>
    <row r="26" spans="1:8" ht="33" x14ac:dyDescent="0.25">
      <c r="A26" s="64" t="s">
        <v>94</v>
      </c>
      <c r="B26" s="70" t="s">
        <v>95</v>
      </c>
      <c r="C26" s="37"/>
      <c r="D26" s="37"/>
      <c r="E26" s="37">
        <v>2867670</v>
      </c>
      <c r="F26" s="37"/>
      <c r="G26" s="69"/>
      <c r="H26" s="69"/>
    </row>
    <row r="27" spans="1:8" s="67" customFormat="1" ht="33" x14ac:dyDescent="0.25">
      <c r="A27" s="71" t="s">
        <v>43</v>
      </c>
      <c r="B27" s="72" t="s">
        <v>44</v>
      </c>
      <c r="C27" s="36"/>
      <c r="D27" s="36"/>
      <c r="E27" s="36"/>
      <c r="F27" s="36"/>
      <c r="G27" s="69"/>
      <c r="H27" s="69"/>
    </row>
    <row r="28" spans="1:8" s="67" customFormat="1" x14ac:dyDescent="0.25">
      <c r="A28" s="71" t="s">
        <v>42</v>
      </c>
      <c r="B28" s="72" t="s">
        <v>16</v>
      </c>
      <c r="C28" s="36">
        <v>149000000</v>
      </c>
      <c r="D28" s="36">
        <v>149000000</v>
      </c>
      <c r="E28" s="36"/>
      <c r="F28" s="36"/>
      <c r="G28" s="66">
        <f t="shared" si="0"/>
        <v>0</v>
      </c>
      <c r="H28" s="66">
        <f t="shared" si="1"/>
        <v>0</v>
      </c>
    </row>
    <row r="29" spans="1:8" s="67" customFormat="1" x14ac:dyDescent="0.25">
      <c r="A29" s="63" t="s">
        <v>47</v>
      </c>
      <c r="B29" s="65" t="s">
        <v>45</v>
      </c>
      <c r="C29" s="36"/>
      <c r="D29" s="36"/>
      <c r="E29" s="36"/>
      <c r="F29" s="36"/>
      <c r="G29" s="69"/>
      <c r="H29" s="69"/>
    </row>
    <row r="30" spans="1:8" s="67" customFormat="1" x14ac:dyDescent="0.25">
      <c r="A30" s="63" t="s">
        <v>48</v>
      </c>
      <c r="B30" s="65" t="s">
        <v>46</v>
      </c>
      <c r="C30" s="36">
        <f>SUM(C31:C32)</f>
        <v>42375000</v>
      </c>
      <c r="D30" s="36">
        <f t="shared" ref="D30:F30" si="3">SUM(D31:D32)</f>
        <v>42375000</v>
      </c>
      <c r="E30" s="36">
        <f t="shared" si="3"/>
        <v>40300119</v>
      </c>
      <c r="F30" s="36">
        <f t="shared" si="3"/>
        <v>40300119</v>
      </c>
      <c r="G30" s="66">
        <f t="shared" si="0"/>
        <v>95.103525663716809</v>
      </c>
      <c r="H30" s="66">
        <f t="shared" si="1"/>
        <v>95.103525663716809</v>
      </c>
    </row>
    <row r="31" spans="1:8" x14ac:dyDescent="0.25">
      <c r="A31" s="64">
        <v>1</v>
      </c>
      <c r="B31" s="68" t="s">
        <v>14</v>
      </c>
      <c r="C31" s="37">
        <v>36775000</v>
      </c>
      <c r="D31" s="37">
        <v>36775000</v>
      </c>
      <c r="E31" s="37">
        <v>9497912</v>
      </c>
      <c r="F31" s="37">
        <v>9497912</v>
      </c>
      <c r="G31" s="69">
        <f t="shared" si="0"/>
        <v>25.827089055064583</v>
      </c>
      <c r="H31" s="69">
        <f t="shared" si="1"/>
        <v>25.827089055064583</v>
      </c>
    </row>
    <row r="32" spans="1:8" x14ac:dyDescent="0.25">
      <c r="A32" s="64">
        <v>2</v>
      </c>
      <c r="B32" s="68" t="s">
        <v>15</v>
      </c>
      <c r="C32" s="37">
        <v>5600000</v>
      </c>
      <c r="D32" s="37">
        <v>5600000</v>
      </c>
      <c r="E32" s="37">
        <v>30802207</v>
      </c>
      <c r="F32" s="37">
        <v>30802207</v>
      </c>
      <c r="G32" s="69">
        <f t="shared" si="0"/>
        <v>550.03941071428574</v>
      </c>
      <c r="H32" s="69">
        <f t="shared" si="1"/>
        <v>550.03941071428574</v>
      </c>
    </row>
  </sheetData>
  <autoFilter ref="A8:H32" xr:uid="{00000000-0009-0000-0000-000001000000}"/>
  <mergeCells count="10">
    <mergeCell ref="A4:H4"/>
    <mergeCell ref="G6:H6"/>
    <mergeCell ref="A1:B1"/>
    <mergeCell ref="A7:A8"/>
    <mergeCell ref="B7:B8"/>
    <mergeCell ref="A3:H3"/>
    <mergeCell ref="C7:D7"/>
    <mergeCell ref="E7:F7"/>
    <mergeCell ref="G7:H7"/>
    <mergeCell ref="E1:H1"/>
  </mergeCells>
  <pageMargins left="0.7" right="0.7" top="0.75" bottom="0.75" header="0.3" footer="0.3"/>
  <pageSetup paperSize="9" scale="8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5"/>
  <sheetViews>
    <sheetView workbookViewId="0">
      <selection activeCell="H23" sqref="H23"/>
    </sheetView>
  </sheetViews>
  <sheetFormatPr defaultRowHeight="16.5" x14ac:dyDescent="0.25"/>
  <cols>
    <col min="1" max="1" width="4.28515625" style="3" customWidth="1"/>
    <col min="2" max="2" width="32.5703125" style="1" customWidth="1"/>
    <col min="3" max="4" width="14.28515625" style="1" customWidth="1"/>
    <col min="5" max="5" width="13.140625" style="1" customWidth="1"/>
    <col min="6" max="6" width="14.85546875" style="7" customWidth="1"/>
    <col min="7" max="7" width="14.28515625" style="1" customWidth="1"/>
    <col min="8" max="8" width="14.5703125" style="1" customWidth="1"/>
    <col min="9" max="9" width="11.28515625" style="1" customWidth="1"/>
    <col min="10" max="10" width="8.42578125" style="1" customWidth="1"/>
    <col min="11" max="11" width="10" style="1" customWidth="1"/>
    <col min="12" max="16384" width="9.140625" style="1"/>
  </cols>
  <sheetData>
    <row r="1" spans="1:11" x14ac:dyDescent="0.25">
      <c r="A1" s="46" t="s">
        <v>2</v>
      </c>
      <c r="B1" s="46"/>
      <c r="H1" s="48" t="s">
        <v>71</v>
      </c>
      <c r="I1" s="48"/>
      <c r="J1" s="48"/>
      <c r="K1" s="48"/>
    </row>
    <row r="3" spans="1:11" x14ac:dyDescent="0.25">
      <c r="A3" s="48" t="s">
        <v>92</v>
      </c>
      <c r="B3" s="48"/>
      <c r="C3" s="48"/>
      <c r="D3" s="48"/>
      <c r="E3" s="48"/>
      <c r="F3" s="48"/>
      <c r="G3" s="48"/>
      <c r="H3" s="48"/>
      <c r="I3" s="48"/>
      <c r="J3" s="48"/>
      <c r="K3" s="48"/>
    </row>
    <row r="4" spans="1:11" x14ac:dyDescent="0.25">
      <c r="A4" s="52" t="str">
        <f>+'113'!A4:E4</f>
        <v>(Kèm theo Thông báo số 06/TB-UBND ngày 09/01/2026 của UBND xã Như Quỳnh)</v>
      </c>
      <c r="B4" s="52"/>
      <c r="C4" s="52"/>
      <c r="D4" s="52"/>
      <c r="E4" s="52"/>
      <c r="F4" s="52"/>
      <c r="G4" s="52"/>
      <c r="H4" s="52"/>
      <c r="I4" s="52"/>
      <c r="J4" s="52"/>
      <c r="K4" s="52"/>
    </row>
    <row r="5" spans="1:11" x14ac:dyDescent="0.25">
      <c r="A5" s="35"/>
      <c r="B5" s="35"/>
      <c r="C5" s="35"/>
      <c r="D5" s="35"/>
      <c r="E5" s="35"/>
      <c r="F5" s="35"/>
      <c r="G5" s="35"/>
      <c r="H5" s="35"/>
      <c r="I5" s="35"/>
      <c r="J5" s="35"/>
      <c r="K5" s="35"/>
    </row>
    <row r="6" spans="1:11" x14ac:dyDescent="0.25">
      <c r="E6" s="13"/>
      <c r="I6" s="45" t="s">
        <v>0</v>
      </c>
      <c r="J6" s="45"/>
      <c r="K6" s="45"/>
    </row>
    <row r="7" spans="1:11" s="35" customFormat="1" x14ac:dyDescent="0.25">
      <c r="A7" s="47" t="s">
        <v>3</v>
      </c>
      <c r="B7" s="47" t="s">
        <v>4</v>
      </c>
      <c r="C7" s="49" t="s">
        <v>5</v>
      </c>
      <c r="D7" s="50"/>
      <c r="E7" s="51"/>
      <c r="F7" s="49" t="s">
        <v>93</v>
      </c>
      <c r="G7" s="50"/>
      <c r="H7" s="51"/>
      <c r="I7" s="49" t="s">
        <v>54</v>
      </c>
      <c r="J7" s="50"/>
      <c r="K7" s="51"/>
    </row>
    <row r="8" spans="1:11" s="35" customFormat="1" x14ac:dyDescent="0.25">
      <c r="A8" s="47"/>
      <c r="B8" s="47"/>
      <c r="C8" s="6" t="s">
        <v>51</v>
      </c>
      <c r="D8" s="6" t="s">
        <v>52</v>
      </c>
      <c r="E8" s="6" t="s">
        <v>53</v>
      </c>
      <c r="F8" s="8" t="s">
        <v>51</v>
      </c>
      <c r="G8" s="6" t="s">
        <v>52</v>
      </c>
      <c r="H8" s="6" t="s">
        <v>53</v>
      </c>
      <c r="I8" s="6" t="s">
        <v>51</v>
      </c>
      <c r="J8" s="6" t="s">
        <v>52</v>
      </c>
      <c r="K8" s="6" t="s">
        <v>53</v>
      </c>
    </row>
    <row r="9" spans="1:11" s="35" customFormat="1" x14ac:dyDescent="0.25">
      <c r="A9" s="6" t="s">
        <v>7</v>
      </c>
      <c r="B9" s="6" t="s">
        <v>8</v>
      </c>
      <c r="C9" s="6">
        <v>1</v>
      </c>
      <c r="D9" s="6">
        <v>2</v>
      </c>
      <c r="E9" s="6">
        <v>3</v>
      </c>
      <c r="F9" s="9">
        <v>4</v>
      </c>
      <c r="G9" s="6">
        <v>5</v>
      </c>
      <c r="H9" s="6">
        <v>6</v>
      </c>
      <c r="I9" s="6" t="s">
        <v>55</v>
      </c>
      <c r="J9" s="6" t="s">
        <v>56</v>
      </c>
      <c r="K9" s="6" t="s">
        <v>57</v>
      </c>
    </row>
    <row r="10" spans="1:11" x14ac:dyDescent="0.25">
      <c r="A10" s="2"/>
      <c r="B10" s="5" t="s">
        <v>58</v>
      </c>
      <c r="C10" s="10">
        <f>+D10+E10</f>
        <v>628155000</v>
      </c>
      <c r="D10" s="10">
        <v>568000000</v>
      </c>
      <c r="E10" s="10">
        <f>SUM(E12:E25)</f>
        <v>60155000</v>
      </c>
      <c r="F10" s="10">
        <f>SUM(F12:F25)</f>
        <v>202099785</v>
      </c>
      <c r="G10" s="10">
        <f t="shared" ref="G10:H10" si="0">SUM(G12:G25)</f>
        <v>104359687</v>
      </c>
      <c r="H10" s="10">
        <f t="shared" si="0"/>
        <v>97740098</v>
      </c>
      <c r="I10" s="14">
        <f>+F10/C10*100</f>
        <v>32.173553501922299</v>
      </c>
      <c r="J10" s="14">
        <f>+G10/D10*100</f>
        <v>18.373184330985914</v>
      </c>
      <c r="K10" s="14">
        <f>+H10/E10*100</f>
        <v>162.4804222425401</v>
      </c>
    </row>
    <row r="11" spans="1:11" s="19" customFormat="1" x14ac:dyDescent="0.25">
      <c r="A11" s="15"/>
      <c r="B11" s="16" t="s">
        <v>59</v>
      </c>
      <c r="C11" s="17"/>
      <c r="D11" s="17"/>
      <c r="E11" s="17"/>
      <c r="F11" s="17"/>
      <c r="G11" s="17"/>
      <c r="H11" s="17"/>
      <c r="I11" s="18"/>
      <c r="J11" s="18"/>
      <c r="K11" s="18"/>
    </row>
    <row r="12" spans="1:11" x14ac:dyDescent="0.25">
      <c r="A12" s="2">
        <v>1</v>
      </c>
      <c r="B12" s="4" t="s">
        <v>84</v>
      </c>
      <c r="C12" s="11">
        <f t="shared" ref="C12:C13" si="1">SUM(D12:E12)</f>
        <v>2114501</v>
      </c>
      <c r="D12" s="11"/>
      <c r="E12" s="11">
        <v>2114501</v>
      </c>
      <c r="F12" s="11">
        <f t="shared" ref="F12:F13" si="2">SUM(G12:H12)</f>
        <v>427284</v>
      </c>
      <c r="G12" s="11"/>
      <c r="H12" s="11">
        <v>427284</v>
      </c>
      <c r="I12" s="12">
        <f t="shared" ref="I12:I25" si="3">+F12/C12*100</f>
        <v>20.207320781593388</v>
      </c>
      <c r="J12" s="12"/>
      <c r="K12" s="12">
        <f t="shared" ref="K12:K25" si="4">+H12/E12*100</f>
        <v>20.207320781593388</v>
      </c>
    </row>
    <row r="13" spans="1:11" x14ac:dyDescent="0.25">
      <c r="A13" s="2">
        <f>+A12+1</f>
        <v>2</v>
      </c>
      <c r="B13" s="4" t="s">
        <v>85</v>
      </c>
      <c r="C13" s="11">
        <f t="shared" si="1"/>
        <v>2910948</v>
      </c>
      <c r="D13" s="11"/>
      <c r="E13" s="11">
        <v>2910948</v>
      </c>
      <c r="F13" s="11">
        <f t="shared" si="2"/>
        <v>225000</v>
      </c>
      <c r="G13" s="11"/>
      <c r="H13" s="11">
        <v>225000</v>
      </c>
      <c r="I13" s="12">
        <f t="shared" si="3"/>
        <v>7.7294407182814675</v>
      </c>
      <c r="J13" s="12"/>
      <c r="K13" s="12">
        <f t="shared" si="4"/>
        <v>7.7294407182814675</v>
      </c>
    </row>
    <row r="14" spans="1:11" x14ac:dyDescent="0.25">
      <c r="A14" s="2">
        <f t="shared" ref="A14:A25" si="5">+A13+1</f>
        <v>3</v>
      </c>
      <c r="B14" s="4" t="s">
        <v>60</v>
      </c>
      <c r="C14" s="11">
        <f>SUM(D14:E14)</f>
        <v>0</v>
      </c>
      <c r="D14" s="11"/>
      <c r="E14" s="11"/>
      <c r="F14" s="11">
        <f>SUM(G14:H14)</f>
        <v>73369062</v>
      </c>
      <c r="G14" s="11">
        <v>21617475</v>
      </c>
      <c r="H14" s="11">
        <v>51751587</v>
      </c>
      <c r="I14" s="12"/>
      <c r="J14" s="12"/>
      <c r="K14" s="12"/>
    </row>
    <row r="15" spans="1:11" ht="33" x14ac:dyDescent="0.25">
      <c r="A15" s="2">
        <f t="shared" si="5"/>
        <v>4</v>
      </c>
      <c r="B15" s="4" t="s">
        <v>61</v>
      </c>
      <c r="C15" s="11">
        <f t="shared" ref="C15:C25" si="6">SUM(D15:E15)</f>
        <v>0</v>
      </c>
      <c r="D15" s="11"/>
      <c r="E15" s="11"/>
      <c r="F15" s="11">
        <f t="shared" ref="F15:F25" si="7">SUM(G15:H15)</f>
        <v>0</v>
      </c>
      <c r="G15" s="11"/>
      <c r="H15" s="11"/>
      <c r="I15" s="12"/>
      <c r="J15" s="12"/>
      <c r="K15" s="12"/>
    </row>
    <row r="16" spans="1:11" x14ac:dyDescent="0.25">
      <c r="A16" s="2">
        <f t="shared" si="5"/>
        <v>5</v>
      </c>
      <c r="B16" s="4" t="s">
        <v>62</v>
      </c>
      <c r="C16" s="11">
        <f t="shared" si="6"/>
        <v>663163</v>
      </c>
      <c r="D16" s="11"/>
      <c r="E16" s="11">
        <v>663163</v>
      </c>
      <c r="F16" s="11">
        <f t="shared" si="7"/>
        <v>10943603</v>
      </c>
      <c r="G16" s="11"/>
      <c r="H16" s="11">
        <v>10943603</v>
      </c>
      <c r="I16" s="12">
        <f t="shared" si="3"/>
        <v>1650.2131451845173</v>
      </c>
      <c r="J16" s="12"/>
      <c r="K16" s="12">
        <f t="shared" si="4"/>
        <v>1650.2131451845173</v>
      </c>
    </row>
    <row r="17" spans="1:11" x14ac:dyDescent="0.25">
      <c r="A17" s="2">
        <f t="shared" si="5"/>
        <v>6</v>
      </c>
      <c r="B17" s="4" t="s">
        <v>63</v>
      </c>
      <c r="C17" s="11">
        <f t="shared" si="6"/>
        <v>983597</v>
      </c>
      <c r="D17" s="11"/>
      <c r="E17" s="11">
        <v>983597</v>
      </c>
      <c r="F17" s="11">
        <f t="shared" si="7"/>
        <v>8600336</v>
      </c>
      <c r="G17" s="11">
        <v>7434111</v>
      </c>
      <c r="H17" s="11">
        <v>1166225</v>
      </c>
      <c r="I17" s="12">
        <f t="shared" si="3"/>
        <v>874.37598935336314</v>
      </c>
      <c r="J17" s="12"/>
      <c r="K17" s="12">
        <f t="shared" si="4"/>
        <v>118.56736041285201</v>
      </c>
    </row>
    <row r="18" spans="1:11" x14ac:dyDescent="0.25">
      <c r="A18" s="2">
        <f t="shared" si="5"/>
        <v>7</v>
      </c>
      <c r="B18" s="4" t="s">
        <v>64</v>
      </c>
      <c r="C18" s="11">
        <f t="shared" si="6"/>
        <v>0</v>
      </c>
      <c r="D18" s="11"/>
      <c r="E18" s="11"/>
      <c r="F18" s="11">
        <f t="shared" si="7"/>
        <v>50000</v>
      </c>
      <c r="G18" s="11"/>
      <c r="H18" s="11">
        <v>50000</v>
      </c>
      <c r="I18" s="12"/>
      <c r="J18" s="12"/>
      <c r="K18" s="12"/>
    </row>
    <row r="19" spans="1:11" x14ac:dyDescent="0.25">
      <c r="A19" s="2">
        <f t="shared" si="5"/>
        <v>8</v>
      </c>
      <c r="B19" s="4" t="s">
        <v>65</v>
      </c>
      <c r="C19" s="11">
        <f t="shared" si="6"/>
        <v>0</v>
      </c>
      <c r="D19" s="11"/>
      <c r="E19" s="11"/>
      <c r="F19" s="11">
        <f t="shared" si="7"/>
        <v>50000</v>
      </c>
      <c r="G19" s="11"/>
      <c r="H19" s="11">
        <v>50000</v>
      </c>
      <c r="I19" s="12"/>
      <c r="J19" s="12"/>
      <c r="K19" s="12"/>
    </row>
    <row r="20" spans="1:11" x14ac:dyDescent="0.25">
      <c r="A20" s="2">
        <f t="shared" si="5"/>
        <v>9</v>
      </c>
      <c r="B20" s="4" t="s">
        <v>66</v>
      </c>
      <c r="C20" s="11">
        <f t="shared" si="6"/>
        <v>233000</v>
      </c>
      <c r="D20" s="11"/>
      <c r="E20" s="11">
        <v>233000</v>
      </c>
      <c r="F20" s="11">
        <f t="shared" si="7"/>
        <v>3452989</v>
      </c>
      <c r="G20" s="11"/>
      <c r="H20" s="11">
        <v>3452989</v>
      </c>
      <c r="I20" s="12">
        <f t="shared" si="3"/>
        <v>1481.9695278969957</v>
      </c>
      <c r="J20" s="12"/>
      <c r="K20" s="12">
        <f t="shared" si="4"/>
        <v>1481.9695278969957</v>
      </c>
    </row>
    <row r="21" spans="1:11" x14ac:dyDescent="0.25">
      <c r="A21" s="2">
        <f t="shared" si="5"/>
        <v>10</v>
      </c>
      <c r="B21" s="4" t="s">
        <v>67</v>
      </c>
      <c r="C21" s="11">
        <f t="shared" si="6"/>
        <v>914663</v>
      </c>
      <c r="D21" s="11"/>
      <c r="E21" s="11">
        <v>914663</v>
      </c>
      <c r="F21" s="11">
        <f t="shared" si="7"/>
        <v>54820931</v>
      </c>
      <c r="G21" s="11">
        <v>53379042</v>
      </c>
      <c r="H21" s="11">
        <v>1441889</v>
      </c>
      <c r="I21" s="12">
        <f t="shared" si="3"/>
        <v>5993.5660456364803</v>
      </c>
      <c r="J21" s="12"/>
      <c r="K21" s="12">
        <f t="shared" si="4"/>
        <v>157.64155760099621</v>
      </c>
    </row>
    <row r="22" spans="1:11" ht="39" customHeight="1" x14ac:dyDescent="0.25">
      <c r="A22" s="2">
        <f t="shared" si="5"/>
        <v>11</v>
      </c>
      <c r="B22" s="4" t="s">
        <v>68</v>
      </c>
      <c r="C22" s="11">
        <f t="shared" si="6"/>
        <v>44257066</v>
      </c>
      <c r="D22" s="11"/>
      <c r="E22" s="11">
        <f>43725400+100000+431666</f>
        <v>44257066</v>
      </c>
      <c r="F22" s="11">
        <f t="shared" si="7"/>
        <v>37021713</v>
      </c>
      <c r="G22" s="11">
        <v>21929059</v>
      </c>
      <c r="H22" s="11">
        <f>19602404-224750-4285000</f>
        <v>15092654</v>
      </c>
      <c r="I22" s="12">
        <f t="shared" si="3"/>
        <v>83.651530356757036</v>
      </c>
      <c r="J22" s="12"/>
      <c r="K22" s="12">
        <f t="shared" si="4"/>
        <v>34.102247085245104</v>
      </c>
    </row>
    <row r="23" spans="1:11" x14ac:dyDescent="0.25">
      <c r="A23" s="2">
        <f t="shared" si="5"/>
        <v>12</v>
      </c>
      <c r="B23" s="4" t="s">
        <v>87</v>
      </c>
      <c r="C23" s="11">
        <f t="shared" si="6"/>
        <v>2201062</v>
      </c>
      <c r="D23" s="11"/>
      <c r="E23" s="11">
        <v>2201062</v>
      </c>
      <c r="F23" s="11">
        <f t="shared" si="7"/>
        <v>8629117</v>
      </c>
      <c r="G23" s="11"/>
      <c r="H23" s="11">
        <v>8629117</v>
      </c>
      <c r="I23" s="12">
        <f t="shared" si="3"/>
        <v>392.04334089634909</v>
      </c>
      <c r="J23" s="12"/>
      <c r="K23" s="12">
        <f t="shared" si="4"/>
        <v>392.04334089634909</v>
      </c>
    </row>
    <row r="24" spans="1:11" x14ac:dyDescent="0.25">
      <c r="A24" s="2">
        <f t="shared" si="5"/>
        <v>13</v>
      </c>
      <c r="B24" s="4" t="s">
        <v>69</v>
      </c>
      <c r="C24" s="11">
        <f t="shared" si="6"/>
        <v>240000</v>
      </c>
      <c r="D24" s="11"/>
      <c r="E24" s="11">
        <v>240000</v>
      </c>
      <c r="F24" s="11">
        <f t="shared" si="7"/>
        <v>224750</v>
      </c>
      <c r="G24" s="11"/>
      <c r="H24" s="11">
        <v>224750</v>
      </c>
      <c r="I24" s="12">
        <f t="shared" si="3"/>
        <v>93.645833333333329</v>
      </c>
      <c r="J24" s="12"/>
      <c r="K24" s="12">
        <f t="shared" si="4"/>
        <v>93.645833333333329</v>
      </c>
    </row>
    <row r="25" spans="1:11" x14ac:dyDescent="0.25">
      <c r="A25" s="2">
        <f t="shared" si="5"/>
        <v>14</v>
      </c>
      <c r="B25" s="4" t="s">
        <v>70</v>
      </c>
      <c r="C25" s="11">
        <f t="shared" si="6"/>
        <v>5637000</v>
      </c>
      <c r="D25" s="11"/>
      <c r="E25" s="11">
        <v>5637000</v>
      </c>
      <c r="F25" s="11">
        <f t="shared" si="7"/>
        <v>4285000</v>
      </c>
      <c r="G25" s="11"/>
      <c r="H25" s="11">
        <v>4285000</v>
      </c>
      <c r="I25" s="12">
        <f t="shared" si="3"/>
        <v>76.015611140677663</v>
      </c>
      <c r="J25" s="12"/>
      <c r="K25" s="12">
        <f t="shared" si="4"/>
        <v>76.015611140677663</v>
      </c>
    </row>
  </sheetData>
  <mergeCells count="10">
    <mergeCell ref="H1:K1"/>
    <mergeCell ref="I6:K6"/>
    <mergeCell ref="A7:A8"/>
    <mergeCell ref="B7:B8"/>
    <mergeCell ref="A3:K3"/>
    <mergeCell ref="C7:E7"/>
    <mergeCell ref="F7:H7"/>
    <mergeCell ref="I7:K7"/>
    <mergeCell ref="A1:B1"/>
    <mergeCell ref="A4:K4"/>
  </mergeCells>
  <pageMargins left="0.7" right="0.7" top="0.75" bottom="0.75" header="0.3" footer="0.3"/>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113</vt:lpstr>
      <vt:lpstr>114</vt:lpstr>
      <vt:lpstr>115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H2</cp:lastModifiedBy>
  <dcterms:created xsi:type="dcterms:W3CDTF">2025-10-27T10:07:49Z</dcterms:created>
  <dcterms:modified xsi:type="dcterms:W3CDTF">2026-07-10T11:13:22Z</dcterms:modified>
</cp:coreProperties>
</file>